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12240" windowHeight="7875"/>
  </bookViews>
  <sheets>
    <sheet name="Sheet1" sheetId="1" r:id="rId1"/>
    <sheet name="Sheet2 (3)" sheetId="5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69" i="5" l="1"/>
  <c r="F68" i="5"/>
  <c r="M65" i="5"/>
  <c r="M60" i="5"/>
  <c r="M61" i="5"/>
  <c r="M62" i="5"/>
  <c r="M63" i="5"/>
  <c r="M64" i="5"/>
  <c r="M59" i="5"/>
  <c r="L60" i="5"/>
  <c r="L61" i="5"/>
  <c r="L62" i="5"/>
  <c r="L63" i="5"/>
  <c r="L64" i="5"/>
  <c r="L59" i="5"/>
  <c r="F67" i="5"/>
  <c r="K65" i="5"/>
  <c r="K60" i="5"/>
  <c r="K61" i="5"/>
  <c r="K62" i="5"/>
  <c r="K63" i="5"/>
  <c r="K64" i="5"/>
  <c r="K59" i="5"/>
  <c r="J65" i="5"/>
  <c r="J60" i="5"/>
  <c r="J61" i="5"/>
  <c r="J62" i="5"/>
  <c r="J63" i="5"/>
  <c r="J64" i="5"/>
  <c r="J59" i="5"/>
  <c r="I60" i="5"/>
  <c r="I61" i="5"/>
  <c r="I62" i="5"/>
  <c r="I63" i="5"/>
  <c r="I64" i="5"/>
  <c r="I59" i="5"/>
  <c r="F66" i="5"/>
  <c r="H65" i="5"/>
  <c r="H60" i="5"/>
  <c r="H61" i="5"/>
  <c r="H62" i="5"/>
  <c r="H63" i="5"/>
  <c r="H64" i="5"/>
  <c r="H59" i="5"/>
  <c r="F64" i="5"/>
  <c r="F65" i="5" s="1"/>
  <c r="F63" i="5"/>
  <c r="F62" i="5"/>
  <c r="F61" i="5"/>
  <c r="F60" i="5"/>
  <c r="F59" i="5"/>
  <c r="C59" i="5"/>
  <c r="C58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<sst xmlns="http://schemas.openxmlformats.org/spreadsheetml/2006/main" count="161" uniqueCount="115">
  <si>
    <t>DAFTAR HASIL ULANGAN FORMATIF KELAS VIII-C</t>
  </si>
  <si>
    <t>NO</t>
  </si>
  <si>
    <t>NAMA SISWA</t>
  </si>
  <si>
    <t>SKOR</t>
  </si>
  <si>
    <t>Agri H</t>
  </si>
  <si>
    <t>Agus Gunawan</t>
  </si>
  <si>
    <t>Ani Nurlatifah</t>
  </si>
  <si>
    <t>Apriliani L.S</t>
  </si>
  <si>
    <t>Asep Hidayat</t>
  </si>
  <si>
    <t>Bayu Abdilah Ramadhan</t>
  </si>
  <si>
    <t>Candra</t>
  </si>
  <si>
    <t>Desi Lela R</t>
  </si>
  <si>
    <t>Dewita Lestari</t>
  </si>
  <si>
    <t>Dian Syah P</t>
  </si>
  <si>
    <t>Erik Karmana</t>
  </si>
  <si>
    <t>Erry K</t>
  </si>
  <si>
    <t>Fadli Rizki S</t>
  </si>
  <si>
    <t>Hasby Eko P</t>
  </si>
  <si>
    <t>Jajang S</t>
  </si>
  <si>
    <t>Kharisma</t>
  </si>
  <si>
    <t>Leny Rosliany</t>
  </si>
  <si>
    <t>Lilis Sudrayani</t>
  </si>
  <si>
    <t>M. Budiansyah</t>
  </si>
  <si>
    <t>M. Jundan Wkarina Dian Nurani</t>
  </si>
  <si>
    <t>M. Raihan</t>
  </si>
  <si>
    <t>Melia Dwijayanti Ayuni</t>
  </si>
  <si>
    <t>Moch Teguh Mugni S.S</t>
  </si>
  <si>
    <t>Nevia Erista Nevo</t>
  </si>
  <si>
    <t>Nur Susilawati</t>
  </si>
  <si>
    <t>Puji Tri Laksono</t>
  </si>
  <si>
    <t>Rima Ayu S.R</t>
  </si>
  <si>
    <t>Rimmaniar Pakpahan</t>
  </si>
  <si>
    <t>Rini S</t>
  </si>
  <si>
    <t>Riska Nurmala</t>
  </si>
  <si>
    <t>Rissa Anisa</t>
  </si>
  <si>
    <t>Sandi Aryanto A</t>
  </si>
  <si>
    <t>Septian</t>
  </si>
  <si>
    <t>Windy Sulistia</t>
  </si>
  <si>
    <t>Yuliani W.E</t>
  </si>
  <si>
    <t>Yusuf S</t>
  </si>
  <si>
    <t>Dari data di samping ini:</t>
  </si>
  <si>
    <t>a. Tentukan rata-ratanya</t>
  </si>
  <si>
    <t>b. Tentukan mediannya</t>
  </si>
  <si>
    <t>c. Tentukan modusnya</t>
  </si>
  <si>
    <t>d. Buatlah distribusi frekuensinya</t>
  </si>
  <si>
    <t xml:space="preserve">I. </t>
  </si>
  <si>
    <t xml:space="preserve">II. </t>
  </si>
  <si>
    <t>Dengan menggunakan microsoft excell</t>
  </si>
  <si>
    <t>d. Gambarlah histogramnya</t>
  </si>
  <si>
    <t>e. Gambarlah poligonnya</t>
  </si>
  <si>
    <t>f. Gambarlah diagram lingkarannya</t>
  </si>
  <si>
    <t>Dari distribusi frekuensi pada Bagian I d:</t>
  </si>
  <si>
    <t>h. Tentukan rata-ratanya</t>
  </si>
  <si>
    <t>i. Tentukan mediannya</t>
  </si>
  <si>
    <t>j. Tentukan modusnya</t>
  </si>
  <si>
    <t>k. Tentukan K1, K3, D6 dan P51</t>
  </si>
  <si>
    <t>l. Tentukan Rentang antar kuartil</t>
  </si>
  <si>
    <t>m. Tentukan Simpangan Kuartilnya</t>
  </si>
  <si>
    <t>n. Tentukan Simpangan rata-ratanya</t>
  </si>
  <si>
    <t>o. Tentukan simpangan bakunya</t>
  </si>
  <si>
    <t>p. Tentukan variansnya</t>
  </si>
  <si>
    <t>16-18</t>
  </si>
  <si>
    <t>19-21</t>
  </si>
  <si>
    <t>22-24</t>
  </si>
  <si>
    <t>25-27</t>
  </si>
  <si>
    <t>28-30</t>
  </si>
  <si>
    <t>31-33</t>
  </si>
  <si>
    <t>d. Tentukan Kuartil 1</t>
  </si>
  <si>
    <t>e. Tentukan Kuartil 3</t>
  </si>
  <si>
    <t>f. Tentukan Desil 4</t>
  </si>
  <si>
    <t>g. Tentukan Desil 9</t>
  </si>
  <si>
    <t>h. Tentukan Persentil 56</t>
  </si>
  <si>
    <t>i. Tentukan Persentil 90</t>
  </si>
  <si>
    <t>j. Tentukan Simpangan bakunya</t>
  </si>
  <si>
    <t>k. Tentukan Variansnya</t>
  </si>
  <si>
    <t>k. Buatlah histogramnya</t>
  </si>
  <si>
    <t>l. Buatlah Diagram lingkarannya</t>
  </si>
  <si>
    <t>l. Tentukan rentang antar kuartilnya</t>
  </si>
  <si>
    <t>j. Buat distribusi frekuensinya</t>
  </si>
  <si>
    <t>Nilai rapot</t>
  </si>
  <si>
    <t>m. Tentukan Koefesien korelasi antara skor formatif dengan nilai rapot !</t>
  </si>
  <si>
    <t>Varians</t>
  </si>
  <si>
    <t>Banyak kelas</t>
  </si>
  <si>
    <t>Panjang kelas</t>
  </si>
  <si>
    <t>Nilai</t>
  </si>
  <si>
    <t>Frekuensi</t>
  </si>
  <si>
    <t>rata-rata</t>
  </si>
  <si>
    <t>RATA-RATA</t>
  </si>
  <si>
    <t>JUMLAH</t>
  </si>
  <si>
    <t>MEDIAN</t>
  </si>
  <si>
    <t>MODUS</t>
  </si>
  <si>
    <t>KUARTIL 1</t>
  </si>
  <si>
    <t>KUARTIL 3</t>
  </si>
  <si>
    <t>DESIL 3</t>
  </si>
  <si>
    <t>SR</t>
  </si>
  <si>
    <t>SB</t>
  </si>
  <si>
    <t>Xi</t>
  </si>
  <si>
    <t>PERSENTIL 99</t>
  </si>
  <si>
    <t>N MAX</t>
  </si>
  <si>
    <t>N MIN</t>
  </si>
  <si>
    <t>JANGKAUAN</t>
  </si>
  <si>
    <t>SIMPANGAN RATA-RATA</t>
  </si>
  <si>
    <t>SIMPANGAN BAKU</t>
  </si>
  <si>
    <t>VARIANS</t>
  </si>
  <si>
    <t>SAK</t>
  </si>
  <si>
    <t>SSAK</t>
  </si>
  <si>
    <t>fi x xi</t>
  </si>
  <si>
    <t>xi-x</t>
  </si>
  <si>
    <t>Ixi-xI</t>
  </si>
  <si>
    <t>Ixi-xIfi</t>
  </si>
  <si>
    <t>(xi-x)2</t>
  </si>
  <si>
    <t>fi(xi-x)2</t>
  </si>
  <si>
    <t>gidakadarisma@ikipsiliwangi.ac.id</t>
  </si>
  <si>
    <t>subjek</t>
  </si>
  <si>
    <t>namamahasiswa_NIM_UTSstatdas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</si>
</sst>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1" xfId="0" applyFont="1" applyBorder="1"/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0" xfId="0" applyFill="1"/>
    <xf numFmtId="0" fontId="0" fillId="8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/>
    <xf numFmtId="0" fontId="2" fillId="0" borderId="1" xfId="0" applyFont="1" applyBorder="1" applyAlignment="1">
      <alignment vertical="center" wrapText="1"/>
    </xf>
    <xf numFmtId="0" fontId="2" fillId="8" borderId="1" xfId="0" applyFont="1" applyFill="1" applyBorder="1" applyAlignment="1">
      <alignment vertical="center"/>
    </xf>
    <xf numFmtId="2" fontId="0" fillId="8" borderId="1" xfId="0" applyNumberFormat="1" applyFill="1" applyBorder="1"/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Fill="1" applyBorder="1"/>
    <xf numFmtId="0" fontId="0" fillId="0" borderId="1" xfId="0" applyFill="1" applyBorder="1"/>
    <xf numFmtId="0" fontId="6" fillId="0" borderId="0" xfId="1"/>
    <xf numFmtId="15" fontId="0" fillId="0" borderId="0" xfId="0" applyNumberFormat="1"/>
    <xf numFmtId="20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31180120113457E-2"/>
          <c:y val="9.9915639489029054E-2"/>
          <c:w val="0.68676458059886192"/>
          <c:h val="0.82470119521912355"/>
        </c:manualLayout>
      </c:layout>
      <c:pie3DChart>
        <c:varyColors val="1"/>
        <c:ser>
          <c:idx val="0"/>
          <c:order val="0"/>
          <c:cat>
            <c:strRef>
              <c:f>'Sheet2 (3)'!$E$59:$E$64</c:f>
              <c:strCache>
                <c:ptCount val="6"/>
                <c:pt idx="0">
                  <c:v>16-18</c:v>
                </c:pt>
                <c:pt idx="1">
                  <c:v>19-21</c:v>
                </c:pt>
                <c:pt idx="2">
                  <c:v>22-24</c:v>
                </c:pt>
                <c:pt idx="3">
                  <c:v>25-27</c:v>
                </c:pt>
                <c:pt idx="4">
                  <c:v>28-30</c:v>
                </c:pt>
                <c:pt idx="5">
                  <c:v>31-33</c:v>
                </c:pt>
              </c:strCache>
            </c:strRef>
          </c:cat>
          <c:val>
            <c:numRef>
              <c:f>'Sheet2 (3)'!$F$59:$F$64</c:f>
              <c:numCache>
                <c:formatCode>General</c:formatCode>
                <c:ptCount val="6"/>
                <c:pt idx="0">
                  <c:v>2</c:v>
                </c:pt>
                <c:pt idx="1">
                  <c:v>6</c:v>
                </c:pt>
                <c:pt idx="2">
                  <c:v>7</c:v>
                </c:pt>
                <c:pt idx="3">
                  <c:v>11</c:v>
                </c:pt>
                <c:pt idx="4">
                  <c:v>6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marker>
            <c:symbol val="none"/>
          </c:marker>
          <c:cat>
            <c:strRef>
              <c:f>'Sheet2 (3)'!$E$59:$E$64</c:f>
              <c:strCache>
                <c:ptCount val="6"/>
                <c:pt idx="0">
                  <c:v>16-18</c:v>
                </c:pt>
                <c:pt idx="1">
                  <c:v>19-21</c:v>
                </c:pt>
                <c:pt idx="2">
                  <c:v>22-24</c:v>
                </c:pt>
                <c:pt idx="3">
                  <c:v>25-27</c:v>
                </c:pt>
                <c:pt idx="4">
                  <c:v>28-30</c:v>
                </c:pt>
                <c:pt idx="5">
                  <c:v>31-33</c:v>
                </c:pt>
              </c:strCache>
            </c:strRef>
          </c:cat>
          <c:val>
            <c:numRef>
              <c:f>'Sheet2 (3)'!$F$59:$F$64</c:f>
              <c:numCache>
                <c:formatCode>General</c:formatCode>
                <c:ptCount val="6"/>
                <c:pt idx="0">
                  <c:v>2</c:v>
                </c:pt>
                <c:pt idx="1">
                  <c:v>6</c:v>
                </c:pt>
                <c:pt idx="2">
                  <c:v>7</c:v>
                </c:pt>
                <c:pt idx="3">
                  <c:v>11</c:v>
                </c:pt>
                <c:pt idx="4">
                  <c:v>6</c:v>
                </c:pt>
                <c:pt idx="5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450816"/>
        <c:axId val="158452352"/>
      </c:lineChart>
      <c:catAx>
        <c:axId val="158450816"/>
        <c:scaling>
          <c:orientation val="minMax"/>
        </c:scaling>
        <c:delete val="0"/>
        <c:axPos val="b"/>
        <c:majorTickMark val="out"/>
        <c:minorTickMark val="none"/>
        <c:tickLblPos val="nextTo"/>
        <c:crossAx val="158452352"/>
        <c:crosses val="autoZero"/>
        <c:auto val="1"/>
        <c:lblAlgn val="ctr"/>
        <c:lblOffset val="100"/>
        <c:noMultiLvlLbl val="0"/>
      </c:catAx>
      <c:valAx>
        <c:axId val="158452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845081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603251</xdr:colOff>
      <xdr:row>71</xdr:row>
      <xdr:rowOff>65088</xdr:rowOff>
    </xdr:from>
    <xdr:to>
      <xdr:col>10</xdr:col>
      <xdr:colOff>515939</xdr:colOff>
      <xdr:row>78</xdr:row>
      <xdr:rowOff>79375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190500</xdr:colOff>
      <xdr:row>66</xdr:row>
      <xdr:rowOff>49213</xdr:rowOff>
    </xdr:from>
    <xdr:to>
      <xdr:col>14</xdr:col>
      <xdr:colOff>166688</xdr:colOff>
      <xdr:row>73</xdr:row>
      <xdr:rowOff>95251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idakadarisma@ikipsiliwangi.ac.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zoomScale="110" zoomScaleNormal="110" workbookViewId="0">
      <selection sqref="A1:C1"/>
    </sheetView>
  </sheetViews>
  <sheetFormatPr defaultRowHeight="15" x14ac:dyDescent="0.25"/>
  <cols>
    <col min="1" max="1" width="4" customWidth="1"/>
    <col min="2" max="2" width="40.140625" customWidth="1"/>
    <col min="3" max="3" width="9.140625" customWidth="1"/>
    <col min="4" max="5" width="15.5703125" customWidth="1"/>
  </cols>
  <sheetData>
    <row r="1" spans="1:6" x14ac:dyDescent="0.25">
      <c r="A1" s="30" t="s">
        <v>0</v>
      </c>
      <c r="B1" s="30"/>
      <c r="C1" s="30"/>
    </row>
    <row r="3" spans="1:6" x14ac:dyDescent="0.25">
      <c r="A3" s="31" t="s">
        <v>1</v>
      </c>
      <c r="B3" s="31" t="s">
        <v>2</v>
      </c>
      <c r="C3" s="32" t="s">
        <v>3</v>
      </c>
      <c r="D3" s="33" t="s">
        <v>79</v>
      </c>
      <c r="E3" s="4"/>
    </row>
    <row r="4" spans="1:6" x14ac:dyDescent="0.25">
      <c r="A4" s="31"/>
      <c r="B4" s="31"/>
      <c r="C4" s="32"/>
      <c r="D4" s="33"/>
      <c r="E4" s="4"/>
      <c r="F4" t="s">
        <v>47</v>
      </c>
    </row>
    <row r="5" spans="1:6" x14ac:dyDescent="0.25">
      <c r="A5" s="1">
        <f t="shared" ref="A5:A40" si="0">A4+1</f>
        <v>1</v>
      </c>
      <c r="B5" s="1" t="s">
        <v>4</v>
      </c>
      <c r="C5" s="7">
        <v>16</v>
      </c>
      <c r="D5" s="5">
        <v>60</v>
      </c>
      <c r="E5" s="2"/>
      <c r="F5" s="3" t="s">
        <v>40</v>
      </c>
    </row>
    <row r="6" spans="1:6" x14ac:dyDescent="0.25">
      <c r="A6" s="1">
        <f t="shared" si="0"/>
        <v>2</v>
      </c>
      <c r="B6" s="1" t="s">
        <v>5</v>
      </c>
      <c r="C6" s="7">
        <v>18</v>
      </c>
      <c r="D6" s="5">
        <v>65</v>
      </c>
      <c r="F6" t="s">
        <v>41</v>
      </c>
    </row>
    <row r="7" spans="1:6" x14ac:dyDescent="0.25">
      <c r="A7" s="1">
        <f t="shared" si="0"/>
        <v>3</v>
      </c>
      <c r="B7" s="1" t="s">
        <v>6</v>
      </c>
      <c r="C7" s="8">
        <v>19</v>
      </c>
      <c r="D7" s="5">
        <v>65</v>
      </c>
      <c r="F7" t="s">
        <v>42</v>
      </c>
    </row>
    <row r="8" spans="1:6" x14ac:dyDescent="0.25">
      <c r="A8" s="1">
        <f t="shared" si="0"/>
        <v>4</v>
      </c>
      <c r="B8" s="1" t="s">
        <v>7</v>
      </c>
      <c r="C8" s="8">
        <v>19</v>
      </c>
      <c r="D8" s="5">
        <v>65</v>
      </c>
      <c r="F8" t="s">
        <v>43</v>
      </c>
    </row>
    <row r="9" spans="1:6" x14ac:dyDescent="0.25">
      <c r="A9" s="1">
        <f t="shared" si="0"/>
        <v>5</v>
      </c>
      <c r="B9" s="1" t="s">
        <v>8</v>
      </c>
      <c r="C9" s="8">
        <v>20</v>
      </c>
      <c r="D9" s="5">
        <v>70</v>
      </c>
      <c r="F9" t="s">
        <v>67</v>
      </c>
    </row>
    <row r="10" spans="1:6" x14ac:dyDescent="0.25">
      <c r="A10" s="1">
        <f t="shared" si="0"/>
        <v>6</v>
      </c>
      <c r="B10" s="1" t="s">
        <v>9</v>
      </c>
      <c r="C10" s="8">
        <v>20</v>
      </c>
      <c r="D10" s="5">
        <v>85</v>
      </c>
      <c r="F10" t="s">
        <v>68</v>
      </c>
    </row>
    <row r="11" spans="1:6" x14ac:dyDescent="0.25">
      <c r="A11" s="1">
        <f t="shared" si="0"/>
        <v>7</v>
      </c>
      <c r="B11" s="1" t="s">
        <v>10</v>
      </c>
      <c r="C11" s="8">
        <v>20</v>
      </c>
      <c r="D11" s="5">
        <v>60</v>
      </c>
      <c r="E11" s="2"/>
      <c r="F11" t="s">
        <v>69</v>
      </c>
    </row>
    <row r="12" spans="1:6" x14ac:dyDescent="0.25">
      <c r="A12" s="1">
        <f t="shared" si="0"/>
        <v>8</v>
      </c>
      <c r="B12" s="1" t="s">
        <v>11</v>
      </c>
      <c r="C12" s="8">
        <v>21</v>
      </c>
      <c r="D12" s="5">
        <v>70</v>
      </c>
      <c r="F12" t="s">
        <v>70</v>
      </c>
    </row>
    <row r="13" spans="1:6" x14ac:dyDescent="0.25">
      <c r="A13" s="1">
        <f t="shared" si="0"/>
        <v>9</v>
      </c>
      <c r="B13" s="1" t="s">
        <v>12</v>
      </c>
      <c r="C13" s="9">
        <v>22</v>
      </c>
      <c r="D13" s="5">
        <v>70</v>
      </c>
      <c r="F13" t="s">
        <v>71</v>
      </c>
    </row>
    <row r="14" spans="1:6" x14ac:dyDescent="0.25">
      <c r="A14" s="1">
        <f t="shared" si="0"/>
        <v>10</v>
      </c>
      <c r="B14" s="1" t="s">
        <v>13</v>
      </c>
      <c r="C14" s="9">
        <v>22</v>
      </c>
      <c r="D14" s="5">
        <v>75</v>
      </c>
      <c r="F14" t="s">
        <v>72</v>
      </c>
    </row>
    <row r="15" spans="1:6" x14ac:dyDescent="0.25">
      <c r="A15" s="1">
        <f t="shared" si="0"/>
        <v>11</v>
      </c>
      <c r="B15" s="1" t="s">
        <v>14</v>
      </c>
      <c r="C15" s="9">
        <v>23</v>
      </c>
      <c r="D15" s="5">
        <v>70</v>
      </c>
      <c r="F15" t="s">
        <v>73</v>
      </c>
    </row>
    <row r="16" spans="1:6" x14ac:dyDescent="0.25">
      <c r="A16" s="1">
        <f t="shared" si="0"/>
        <v>12</v>
      </c>
      <c r="B16" s="1" t="s">
        <v>15</v>
      </c>
      <c r="C16" s="9">
        <v>23</v>
      </c>
      <c r="D16" s="5">
        <v>65</v>
      </c>
      <c r="F16" t="s">
        <v>74</v>
      </c>
    </row>
    <row r="17" spans="1:6" x14ac:dyDescent="0.25">
      <c r="A17" s="1">
        <f t="shared" si="0"/>
        <v>13</v>
      </c>
      <c r="B17" s="1" t="s">
        <v>16</v>
      </c>
      <c r="C17" s="9">
        <v>24</v>
      </c>
      <c r="D17" s="5">
        <v>60</v>
      </c>
      <c r="F17" t="s">
        <v>77</v>
      </c>
    </row>
    <row r="18" spans="1:6" x14ac:dyDescent="0.25">
      <c r="A18" s="1">
        <f t="shared" si="0"/>
        <v>14</v>
      </c>
      <c r="B18" s="1" t="s">
        <v>17</v>
      </c>
      <c r="C18" s="9">
        <v>24</v>
      </c>
      <c r="D18" s="5">
        <v>80</v>
      </c>
      <c r="F18" t="s">
        <v>78</v>
      </c>
    </row>
    <row r="19" spans="1:6" x14ac:dyDescent="0.25">
      <c r="A19" s="1">
        <f t="shared" si="0"/>
        <v>15</v>
      </c>
      <c r="B19" s="1" t="s">
        <v>18</v>
      </c>
      <c r="C19" s="9">
        <v>24</v>
      </c>
      <c r="D19" s="5">
        <v>75</v>
      </c>
      <c r="F19" t="s">
        <v>75</v>
      </c>
    </row>
    <row r="20" spans="1:6" x14ac:dyDescent="0.25">
      <c r="A20" s="1">
        <f t="shared" si="0"/>
        <v>16</v>
      </c>
      <c r="B20" s="1" t="s">
        <v>19</v>
      </c>
      <c r="C20" s="10">
        <v>26</v>
      </c>
      <c r="D20" s="5">
        <v>75</v>
      </c>
      <c r="F20" t="s">
        <v>76</v>
      </c>
    </row>
    <row r="21" spans="1:6" x14ac:dyDescent="0.25">
      <c r="A21" s="1">
        <f t="shared" si="0"/>
        <v>17</v>
      </c>
      <c r="B21" s="1" t="s">
        <v>20</v>
      </c>
      <c r="C21" s="10">
        <v>26</v>
      </c>
      <c r="D21" s="5">
        <v>75</v>
      </c>
      <c r="F21" t="s">
        <v>80</v>
      </c>
    </row>
    <row r="22" spans="1:6" x14ac:dyDescent="0.25">
      <c r="A22" s="1">
        <f t="shared" si="0"/>
        <v>18</v>
      </c>
      <c r="B22" s="1" t="s">
        <v>21</v>
      </c>
      <c r="C22" s="10">
        <v>26</v>
      </c>
      <c r="D22" s="5">
        <v>80</v>
      </c>
    </row>
    <row r="23" spans="1:6" x14ac:dyDescent="0.25">
      <c r="A23" s="1">
        <f t="shared" si="0"/>
        <v>19</v>
      </c>
      <c r="B23" s="1" t="s">
        <v>22</v>
      </c>
      <c r="C23" s="10">
        <v>26</v>
      </c>
      <c r="D23" s="5">
        <v>85</v>
      </c>
    </row>
    <row r="24" spans="1:6" x14ac:dyDescent="0.25">
      <c r="A24" s="1">
        <f t="shared" si="0"/>
        <v>20</v>
      </c>
      <c r="B24" s="1" t="s">
        <v>23</v>
      </c>
      <c r="C24" s="10">
        <v>26</v>
      </c>
      <c r="D24" s="5">
        <v>75</v>
      </c>
    </row>
    <row r="25" spans="1:6" x14ac:dyDescent="0.25">
      <c r="A25" s="1">
        <f t="shared" si="0"/>
        <v>21</v>
      </c>
      <c r="B25" s="1" t="s">
        <v>24</v>
      </c>
      <c r="C25" s="10">
        <v>26</v>
      </c>
      <c r="D25" s="5">
        <v>75</v>
      </c>
    </row>
    <row r="26" spans="1:6" x14ac:dyDescent="0.25">
      <c r="A26" s="1">
        <f t="shared" si="0"/>
        <v>22</v>
      </c>
      <c r="B26" s="1" t="s">
        <v>25</v>
      </c>
      <c r="C26" s="10">
        <v>26</v>
      </c>
      <c r="D26" s="5">
        <v>80</v>
      </c>
    </row>
    <row r="27" spans="1:6" x14ac:dyDescent="0.25">
      <c r="A27" s="1">
        <f t="shared" si="0"/>
        <v>23</v>
      </c>
      <c r="B27" s="1" t="s">
        <v>26</v>
      </c>
      <c r="C27" s="10">
        <v>26</v>
      </c>
      <c r="D27" s="5">
        <v>85</v>
      </c>
    </row>
    <row r="28" spans="1:6" x14ac:dyDescent="0.25">
      <c r="A28" s="1">
        <f t="shared" si="0"/>
        <v>24</v>
      </c>
      <c r="B28" s="1" t="s">
        <v>27</v>
      </c>
      <c r="C28" s="10">
        <v>26</v>
      </c>
      <c r="D28" s="5">
        <v>75</v>
      </c>
    </row>
    <row r="29" spans="1:6" x14ac:dyDescent="0.25">
      <c r="A29" s="1">
        <f t="shared" si="0"/>
        <v>25</v>
      </c>
      <c r="B29" s="1" t="s">
        <v>28</v>
      </c>
      <c r="C29" s="10">
        <v>27</v>
      </c>
      <c r="D29" s="5">
        <v>80</v>
      </c>
    </row>
    <row r="30" spans="1:6" x14ac:dyDescent="0.25">
      <c r="A30" s="1">
        <f t="shared" si="0"/>
        <v>26</v>
      </c>
      <c r="B30" s="1" t="s">
        <v>29</v>
      </c>
      <c r="C30" s="10">
        <v>27</v>
      </c>
      <c r="D30" s="5">
        <v>70</v>
      </c>
    </row>
    <row r="31" spans="1:6" x14ac:dyDescent="0.25">
      <c r="A31" s="1">
        <f t="shared" si="0"/>
        <v>27</v>
      </c>
      <c r="B31" s="1" t="s">
        <v>30</v>
      </c>
      <c r="C31" s="11">
        <v>28</v>
      </c>
      <c r="D31" s="5">
        <v>80</v>
      </c>
    </row>
    <row r="32" spans="1:6" x14ac:dyDescent="0.25">
      <c r="A32" s="1">
        <f t="shared" si="0"/>
        <v>28</v>
      </c>
      <c r="B32" s="1" t="s">
        <v>31</v>
      </c>
      <c r="C32" s="11">
        <v>29</v>
      </c>
      <c r="D32" s="5">
        <v>80</v>
      </c>
    </row>
    <row r="33" spans="1:6" x14ac:dyDescent="0.25">
      <c r="A33" s="1">
        <f t="shared" si="0"/>
        <v>29</v>
      </c>
      <c r="B33" s="1" t="s">
        <v>32</v>
      </c>
      <c r="C33" s="11">
        <v>29</v>
      </c>
      <c r="D33" s="5">
        <v>80</v>
      </c>
    </row>
    <row r="34" spans="1:6" x14ac:dyDescent="0.25">
      <c r="A34" s="1">
        <f t="shared" si="0"/>
        <v>30</v>
      </c>
      <c r="B34" s="1" t="s">
        <v>33</v>
      </c>
      <c r="C34" s="11">
        <v>29</v>
      </c>
      <c r="D34" s="5">
        <v>80</v>
      </c>
      <c r="F34" s="3"/>
    </row>
    <row r="35" spans="1:6" x14ac:dyDescent="0.25">
      <c r="A35" s="1">
        <f t="shared" si="0"/>
        <v>31</v>
      </c>
      <c r="B35" s="1" t="s">
        <v>34</v>
      </c>
      <c r="C35" s="11">
        <v>29</v>
      </c>
      <c r="D35" s="5">
        <v>80</v>
      </c>
    </row>
    <row r="36" spans="1:6" x14ac:dyDescent="0.25">
      <c r="A36" s="1">
        <f t="shared" si="0"/>
        <v>32</v>
      </c>
      <c r="B36" s="1" t="s">
        <v>35</v>
      </c>
      <c r="C36" s="11">
        <v>30</v>
      </c>
      <c r="D36" s="5">
        <v>85</v>
      </c>
    </row>
    <row r="37" spans="1:6" x14ac:dyDescent="0.25">
      <c r="A37" s="1">
        <f t="shared" si="0"/>
        <v>33</v>
      </c>
      <c r="B37" s="1" t="s">
        <v>36</v>
      </c>
      <c r="C37" s="12">
        <v>32</v>
      </c>
      <c r="D37" s="5">
        <v>85</v>
      </c>
    </row>
    <row r="38" spans="1:6" x14ac:dyDescent="0.25">
      <c r="A38" s="1">
        <f t="shared" si="0"/>
        <v>34</v>
      </c>
      <c r="B38" s="1" t="s">
        <v>37</v>
      </c>
      <c r="C38" s="12">
        <v>32</v>
      </c>
      <c r="D38" s="5">
        <v>90</v>
      </c>
    </row>
    <row r="39" spans="1:6" x14ac:dyDescent="0.25">
      <c r="A39" s="1">
        <f t="shared" si="0"/>
        <v>35</v>
      </c>
      <c r="B39" s="1" t="s">
        <v>38</v>
      </c>
      <c r="C39" s="12">
        <v>32</v>
      </c>
      <c r="D39" s="5">
        <v>85</v>
      </c>
    </row>
    <row r="40" spans="1:6" x14ac:dyDescent="0.25">
      <c r="A40" s="1">
        <f t="shared" si="0"/>
        <v>36</v>
      </c>
      <c r="B40" s="1" t="s">
        <v>39</v>
      </c>
      <c r="C40" s="12">
        <v>32</v>
      </c>
      <c r="D40" s="5">
        <v>85</v>
      </c>
    </row>
  </sheetData>
  <sortState ref="C5:D40">
    <sortCondition ref="C5:C40"/>
  </sortState>
  <mergeCells count="5">
    <mergeCell ref="A1:C1"/>
    <mergeCell ref="A3:A4"/>
    <mergeCell ref="B3:B4"/>
    <mergeCell ref="C3:C4"/>
    <mergeCell ref="D3:D4"/>
  </mergeCells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opLeftCell="G15" zoomScale="140" zoomScaleNormal="140" workbookViewId="0">
      <selection activeCell="I25" sqref="I25"/>
    </sheetView>
  </sheetViews>
  <sheetFormatPr defaultRowHeight="15" x14ac:dyDescent="0.25"/>
  <cols>
    <col min="1" max="1" width="4" customWidth="1"/>
    <col min="2" max="2" width="40.140625" customWidth="1"/>
    <col min="3" max="3" width="9.140625" style="13" customWidth="1"/>
    <col min="5" max="5" width="19.28515625" customWidth="1"/>
    <col min="6" max="6" width="12.85546875" customWidth="1"/>
    <col min="8" max="8" width="9.7109375" bestFit="1" customWidth="1"/>
    <col min="11" max="11" width="11.7109375" customWidth="1"/>
    <col min="12" max="12" width="13.28515625" customWidth="1"/>
  </cols>
  <sheetData>
    <row r="1" spans="1:5" x14ac:dyDescent="0.25">
      <c r="A1" s="30" t="s">
        <v>0</v>
      </c>
      <c r="B1" s="30"/>
      <c r="C1" s="30"/>
    </row>
    <row r="4" spans="1:5" x14ac:dyDescent="0.25">
      <c r="A4" s="18" t="s">
        <v>1</v>
      </c>
      <c r="B4" s="18" t="s">
        <v>2</v>
      </c>
      <c r="C4" s="19" t="s">
        <v>3</v>
      </c>
      <c r="E4" t="s">
        <v>47</v>
      </c>
    </row>
    <row r="5" spans="1:5" x14ac:dyDescent="0.25">
      <c r="A5" s="1">
        <v>1</v>
      </c>
      <c r="B5" s="1" t="s">
        <v>11</v>
      </c>
      <c r="C5" s="14">
        <v>32</v>
      </c>
      <c r="D5" s="2" t="s">
        <v>45</v>
      </c>
      <c r="E5" s="3" t="s">
        <v>40</v>
      </c>
    </row>
    <row r="6" spans="1:5" x14ac:dyDescent="0.25">
      <c r="A6" s="1">
        <f>1+A5</f>
        <v>2</v>
      </c>
      <c r="B6" s="1" t="s">
        <v>23</v>
      </c>
      <c r="C6" s="14">
        <v>32</v>
      </c>
      <c r="E6" t="s">
        <v>41</v>
      </c>
    </row>
    <row r="7" spans="1:5" x14ac:dyDescent="0.25">
      <c r="A7" s="1">
        <f t="shared" ref="A7:A40" si="0">1+A6</f>
        <v>3</v>
      </c>
      <c r="B7" s="1" t="s">
        <v>32</v>
      </c>
      <c r="C7" s="14">
        <v>32</v>
      </c>
      <c r="E7" t="s">
        <v>42</v>
      </c>
    </row>
    <row r="8" spans="1:5" x14ac:dyDescent="0.25">
      <c r="A8" s="1">
        <f t="shared" si="0"/>
        <v>4</v>
      </c>
      <c r="B8" s="1" t="s">
        <v>38</v>
      </c>
      <c r="C8" s="14">
        <v>32</v>
      </c>
      <c r="E8" t="s">
        <v>43</v>
      </c>
    </row>
    <row r="9" spans="1:5" x14ac:dyDescent="0.25">
      <c r="A9" s="1">
        <f t="shared" si="0"/>
        <v>5</v>
      </c>
      <c r="B9" s="1" t="s">
        <v>6</v>
      </c>
      <c r="C9" s="14">
        <v>30</v>
      </c>
      <c r="E9" t="s">
        <v>44</v>
      </c>
    </row>
    <row r="10" spans="1:5" x14ac:dyDescent="0.25">
      <c r="A10" s="1">
        <f>1+A9</f>
        <v>6</v>
      </c>
      <c r="B10" s="1" t="s">
        <v>12</v>
      </c>
      <c r="C10" s="14">
        <v>29</v>
      </c>
    </row>
    <row r="11" spans="1:5" x14ac:dyDescent="0.25">
      <c r="A11" s="1">
        <f>1+A10</f>
        <v>7</v>
      </c>
      <c r="B11" s="1" t="s">
        <v>18</v>
      </c>
      <c r="C11" s="14">
        <v>29</v>
      </c>
      <c r="D11" s="2" t="s">
        <v>46</v>
      </c>
      <c r="E11" s="3" t="s">
        <v>51</v>
      </c>
    </row>
    <row r="12" spans="1:5" x14ac:dyDescent="0.25">
      <c r="A12" s="1">
        <f t="shared" si="0"/>
        <v>8</v>
      </c>
      <c r="B12" s="1" t="s">
        <v>33</v>
      </c>
      <c r="C12" s="14">
        <v>29</v>
      </c>
    </row>
    <row r="13" spans="1:5" x14ac:dyDescent="0.25">
      <c r="A13" s="1">
        <f t="shared" si="0"/>
        <v>9</v>
      </c>
      <c r="B13" s="1" t="s">
        <v>37</v>
      </c>
      <c r="C13" s="14">
        <v>29</v>
      </c>
    </row>
    <row r="14" spans="1:5" x14ac:dyDescent="0.25">
      <c r="A14" s="1">
        <f t="shared" si="0"/>
        <v>10</v>
      </c>
      <c r="B14" s="1" t="s">
        <v>30</v>
      </c>
      <c r="C14" s="14">
        <v>28</v>
      </c>
    </row>
    <row r="15" spans="1:5" x14ac:dyDescent="0.25">
      <c r="A15" s="1">
        <f t="shared" si="0"/>
        <v>11</v>
      </c>
      <c r="B15" s="1" t="s">
        <v>34</v>
      </c>
      <c r="C15" s="14">
        <v>27</v>
      </c>
      <c r="E15" t="s">
        <v>48</v>
      </c>
    </row>
    <row r="16" spans="1:5" x14ac:dyDescent="0.25">
      <c r="A16" s="1">
        <f t="shared" si="0"/>
        <v>12</v>
      </c>
      <c r="B16" s="1" t="s">
        <v>35</v>
      </c>
      <c r="C16" s="14">
        <v>27</v>
      </c>
      <c r="E16" t="s">
        <v>49</v>
      </c>
    </row>
    <row r="17" spans="1:12" x14ac:dyDescent="0.25">
      <c r="A17" s="1">
        <f t="shared" si="0"/>
        <v>13</v>
      </c>
      <c r="B17" s="1" t="s">
        <v>8</v>
      </c>
      <c r="C17" s="14">
        <v>26</v>
      </c>
      <c r="E17" t="s">
        <v>50</v>
      </c>
    </row>
    <row r="18" spans="1:12" x14ac:dyDescent="0.25">
      <c r="A18" s="1">
        <f t="shared" si="0"/>
        <v>14</v>
      </c>
      <c r="B18" s="1" t="s">
        <v>9</v>
      </c>
      <c r="C18" s="14">
        <v>26</v>
      </c>
    </row>
    <row r="19" spans="1:12" x14ac:dyDescent="0.25">
      <c r="A19" s="1">
        <f t="shared" si="0"/>
        <v>15</v>
      </c>
      <c r="B19" s="1" t="s">
        <v>17</v>
      </c>
      <c r="C19" s="14">
        <v>26</v>
      </c>
      <c r="E19" t="s">
        <v>52</v>
      </c>
    </row>
    <row r="20" spans="1:12" x14ac:dyDescent="0.25">
      <c r="A20" s="1">
        <f t="shared" si="0"/>
        <v>16</v>
      </c>
      <c r="B20" s="1" t="s">
        <v>21</v>
      </c>
      <c r="C20" s="14">
        <v>26</v>
      </c>
      <c r="E20" t="s">
        <v>53</v>
      </c>
    </row>
    <row r="21" spans="1:12" x14ac:dyDescent="0.25">
      <c r="A21" s="1">
        <f t="shared" si="0"/>
        <v>17</v>
      </c>
      <c r="B21" s="1" t="s">
        <v>25</v>
      </c>
      <c r="C21" s="14">
        <v>26</v>
      </c>
      <c r="E21" t="s">
        <v>54</v>
      </c>
    </row>
    <row r="22" spans="1:12" x14ac:dyDescent="0.25">
      <c r="A22" s="1">
        <f t="shared" si="0"/>
        <v>18</v>
      </c>
      <c r="B22" s="1" t="s">
        <v>27</v>
      </c>
      <c r="C22" s="14">
        <v>26</v>
      </c>
      <c r="E22" t="s">
        <v>55</v>
      </c>
    </row>
    <row r="23" spans="1:12" x14ac:dyDescent="0.25">
      <c r="A23" s="1">
        <f t="shared" si="0"/>
        <v>19</v>
      </c>
      <c r="B23" s="1" t="s">
        <v>28</v>
      </c>
      <c r="C23" s="14">
        <v>26</v>
      </c>
      <c r="E23" t="s">
        <v>56</v>
      </c>
      <c r="H23" s="27" t="s">
        <v>112</v>
      </c>
    </row>
    <row r="24" spans="1:12" x14ac:dyDescent="0.25">
      <c r="A24" s="1">
        <f t="shared" si="0"/>
        <v>20</v>
      </c>
      <c r="B24" s="1" t="s">
        <v>31</v>
      </c>
      <c r="C24" s="14">
        <v>26</v>
      </c>
      <c r="E24" t="s">
        <v>57</v>
      </c>
      <c r="H24" s="28">
        <v>43576</v>
      </c>
      <c r="I24" s="29">
        <v>0.99930555555555556</v>
      </c>
    </row>
    <row r="25" spans="1:12" x14ac:dyDescent="0.25">
      <c r="A25" s="1">
        <f t="shared" si="0"/>
        <v>21</v>
      </c>
      <c r="B25" s="1" t="s">
        <v>39</v>
      </c>
      <c r="C25" s="14">
        <v>26</v>
      </c>
      <c r="E25" t="s">
        <v>58</v>
      </c>
      <c r="H25" t="s">
        <v>113</v>
      </c>
      <c r="I25" t="s">
        <v>114</v>
      </c>
    </row>
    <row r="26" spans="1:12" x14ac:dyDescent="0.25">
      <c r="A26" s="1">
        <f t="shared" si="0"/>
        <v>22</v>
      </c>
      <c r="B26" s="1" t="s">
        <v>14</v>
      </c>
      <c r="C26" s="14">
        <v>24</v>
      </c>
      <c r="E26" t="s">
        <v>59</v>
      </c>
    </row>
    <row r="27" spans="1:12" x14ac:dyDescent="0.25">
      <c r="A27" s="1">
        <f t="shared" si="0"/>
        <v>23</v>
      </c>
      <c r="B27" s="1" t="s">
        <v>20</v>
      </c>
      <c r="C27" s="14">
        <v>24</v>
      </c>
      <c r="E27" t="s">
        <v>60</v>
      </c>
    </row>
    <row r="28" spans="1:12" x14ac:dyDescent="0.25">
      <c r="A28" s="1">
        <f t="shared" si="0"/>
        <v>24</v>
      </c>
      <c r="B28" s="1" t="s">
        <v>22</v>
      </c>
      <c r="C28" s="14">
        <v>24</v>
      </c>
    </row>
    <row r="29" spans="1:12" x14ac:dyDescent="0.25">
      <c r="A29" s="1">
        <f t="shared" si="0"/>
        <v>25</v>
      </c>
      <c r="B29" s="1" t="s">
        <v>24</v>
      </c>
      <c r="C29" s="14">
        <v>23</v>
      </c>
    </row>
    <row r="30" spans="1:12" x14ac:dyDescent="0.25">
      <c r="A30" s="1">
        <f t="shared" si="0"/>
        <v>26</v>
      </c>
      <c r="B30" s="1" t="s">
        <v>36</v>
      </c>
      <c r="C30" s="14">
        <v>23</v>
      </c>
    </row>
    <row r="31" spans="1:12" x14ac:dyDescent="0.25">
      <c r="A31" s="1">
        <f t="shared" si="0"/>
        <v>27</v>
      </c>
      <c r="B31" s="1" t="s">
        <v>4</v>
      </c>
      <c r="C31" s="14">
        <v>22</v>
      </c>
      <c r="E31" s="15"/>
      <c r="F31" s="6"/>
      <c r="G31" s="6"/>
      <c r="H31" s="6"/>
      <c r="I31" s="17"/>
      <c r="J31" s="17"/>
      <c r="K31" s="17"/>
      <c r="L31" s="17"/>
    </row>
    <row r="32" spans="1:12" x14ac:dyDescent="0.25">
      <c r="A32" s="1">
        <f t="shared" si="0"/>
        <v>28</v>
      </c>
      <c r="B32" s="1" t="s">
        <v>7</v>
      </c>
      <c r="C32" s="14">
        <v>22</v>
      </c>
      <c r="E32" s="15"/>
      <c r="F32" s="15"/>
      <c r="G32" s="6"/>
      <c r="H32" s="6"/>
    </row>
    <row r="33" spans="1:8" x14ac:dyDescent="0.25">
      <c r="A33" s="1">
        <f t="shared" si="0"/>
        <v>29</v>
      </c>
      <c r="B33" s="1" t="s">
        <v>10</v>
      </c>
      <c r="C33" s="14">
        <v>21</v>
      </c>
      <c r="E33" s="15"/>
      <c r="F33" s="15"/>
      <c r="G33" s="6"/>
      <c r="H33" s="6"/>
    </row>
    <row r="34" spans="1:8" x14ac:dyDescent="0.25">
      <c r="A34" s="1">
        <f t="shared" si="0"/>
        <v>30</v>
      </c>
      <c r="B34" s="1" t="s">
        <v>13</v>
      </c>
      <c r="C34" s="14">
        <v>20</v>
      </c>
      <c r="E34" s="15"/>
      <c r="F34" s="15"/>
      <c r="G34" s="6"/>
      <c r="H34" s="6"/>
    </row>
    <row r="35" spans="1:8" x14ac:dyDescent="0.25">
      <c r="A35" s="1">
        <f t="shared" si="0"/>
        <v>31</v>
      </c>
      <c r="B35" s="1" t="s">
        <v>19</v>
      </c>
      <c r="C35" s="14">
        <v>20</v>
      </c>
      <c r="E35" s="15"/>
      <c r="F35" s="15"/>
      <c r="G35" s="6"/>
      <c r="H35" s="6"/>
    </row>
    <row r="36" spans="1:8" x14ac:dyDescent="0.25">
      <c r="A36" s="1">
        <f t="shared" si="0"/>
        <v>32</v>
      </c>
      <c r="B36" s="1" t="s">
        <v>29</v>
      </c>
      <c r="C36" s="14">
        <v>20</v>
      </c>
      <c r="E36" s="15"/>
      <c r="F36" s="15"/>
      <c r="G36" s="6"/>
      <c r="H36" s="6"/>
    </row>
    <row r="37" spans="1:8" x14ac:dyDescent="0.25">
      <c r="A37" s="1">
        <f t="shared" si="0"/>
        <v>33</v>
      </c>
      <c r="B37" s="1" t="s">
        <v>5</v>
      </c>
      <c r="C37" s="14">
        <v>19</v>
      </c>
      <c r="E37" s="15"/>
      <c r="F37" s="15"/>
      <c r="G37" s="6"/>
      <c r="H37" s="6"/>
    </row>
    <row r="38" spans="1:8" x14ac:dyDescent="0.25">
      <c r="A38" s="1">
        <f t="shared" si="0"/>
        <v>34</v>
      </c>
      <c r="B38" s="1" t="s">
        <v>15</v>
      </c>
      <c r="C38" s="14">
        <v>19</v>
      </c>
      <c r="E38" s="6"/>
      <c r="F38" s="15"/>
      <c r="G38" s="6"/>
      <c r="H38" s="6"/>
    </row>
    <row r="39" spans="1:8" x14ac:dyDescent="0.25">
      <c r="A39" s="1">
        <f t="shared" si="0"/>
        <v>35</v>
      </c>
      <c r="B39" s="1" t="s">
        <v>16</v>
      </c>
      <c r="C39" s="14">
        <v>18</v>
      </c>
    </row>
    <row r="40" spans="1:8" x14ac:dyDescent="0.25">
      <c r="A40" s="1">
        <f t="shared" si="0"/>
        <v>36</v>
      </c>
      <c r="B40" s="1" t="s">
        <v>26</v>
      </c>
      <c r="C40" s="14">
        <v>16</v>
      </c>
      <c r="E40" s="16"/>
    </row>
    <row r="41" spans="1:8" x14ac:dyDescent="0.25">
      <c r="A41" s="35" t="s">
        <v>88</v>
      </c>
      <c r="B41" s="35"/>
      <c r="C41" s="14">
        <f>SUM(C5:C40)</f>
        <v>905</v>
      </c>
    </row>
    <row r="42" spans="1:8" x14ac:dyDescent="0.25">
      <c r="A42" s="35" t="s">
        <v>87</v>
      </c>
      <c r="B42" s="35"/>
      <c r="C42" s="20">
        <f>AVERAGE(C5:C40)</f>
        <v>25.138888888888889</v>
      </c>
    </row>
    <row r="43" spans="1:8" x14ac:dyDescent="0.25">
      <c r="A43" s="35" t="s">
        <v>90</v>
      </c>
      <c r="B43" s="35"/>
      <c r="C43" s="14">
        <f>_xlfn.MODE.SNGL(C5:C40)</f>
        <v>26</v>
      </c>
    </row>
    <row r="44" spans="1:8" x14ac:dyDescent="0.25">
      <c r="A44" s="34" t="s">
        <v>89</v>
      </c>
      <c r="B44" s="34"/>
      <c r="C44" s="14">
        <f>MEDIAN(C5:C40)</f>
        <v>26</v>
      </c>
    </row>
    <row r="45" spans="1:8" x14ac:dyDescent="0.25">
      <c r="A45" s="34" t="s">
        <v>91</v>
      </c>
      <c r="B45" s="34"/>
      <c r="C45" s="14">
        <f>QUARTILE(C5:C40,1)</f>
        <v>22</v>
      </c>
    </row>
    <row r="46" spans="1:8" x14ac:dyDescent="0.25">
      <c r="A46" s="34" t="s">
        <v>92</v>
      </c>
      <c r="B46" s="34"/>
      <c r="C46" s="14">
        <f>QUARTILE(C5:C40,3)</f>
        <v>28.25</v>
      </c>
    </row>
    <row r="47" spans="1:8" x14ac:dyDescent="0.25">
      <c r="A47" s="34" t="s">
        <v>93</v>
      </c>
      <c r="B47" s="34"/>
      <c r="C47" s="14">
        <f>PERCENTILE(C5:C40,0.3)</f>
        <v>23</v>
      </c>
    </row>
    <row r="48" spans="1:8" x14ac:dyDescent="0.25">
      <c r="A48" s="34" t="s">
        <v>97</v>
      </c>
      <c r="B48" s="34"/>
      <c r="C48" s="14">
        <f>PERCENTILE(C5:C40,0.99)</f>
        <v>32</v>
      </c>
    </row>
    <row r="49" spans="1:13" x14ac:dyDescent="0.25">
      <c r="A49" s="34" t="s">
        <v>98</v>
      </c>
      <c r="B49" s="34"/>
      <c r="C49" s="14">
        <f>MAX(C5:C40)</f>
        <v>32</v>
      </c>
    </row>
    <row r="50" spans="1:13" x14ac:dyDescent="0.25">
      <c r="A50" s="34" t="s">
        <v>99</v>
      </c>
      <c r="B50" s="34"/>
      <c r="C50" s="14">
        <f>MIN(C5:C40)</f>
        <v>16</v>
      </c>
    </row>
    <row r="51" spans="1:13" x14ac:dyDescent="0.25">
      <c r="A51" s="34" t="s">
        <v>100</v>
      </c>
      <c r="B51" s="34"/>
      <c r="C51" s="14">
        <f>C49-C50</f>
        <v>16</v>
      </c>
    </row>
    <row r="52" spans="1:13" x14ac:dyDescent="0.25">
      <c r="A52" s="34" t="s">
        <v>101</v>
      </c>
      <c r="B52" s="34"/>
      <c r="C52" s="14">
        <f>AVEDEV(C5:C40)</f>
        <v>3.4490740740740744</v>
      </c>
    </row>
    <row r="53" spans="1:13" x14ac:dyDescent="0.25">
      <c r="A53" s="34" t="s">
        <v>102</v>
      </c>
      <c r="B53" s="34"/>
      <c r="C53" s="14">
        <f>STDEV(C5:C40)</f>
        <v>4.2503968068726232</v>
      </c>
    </row>
    <row r="54" spans="1:13" x14ac:dyDescent="0.25">
      <c r="A54" s="34" t="s">
        <v>103</v>
      </c>
      <c r="B54" s="34"/>
      <c r="C54" s="14">
        <f>VAR(C5:C40)</f>
        <v>18.065873015872992</v>
      </c>
    </row>
    <row r="55" spans="1:13" x14ac:dyDescent="0.25">
      <c r="A55" s="34" t="s">
        <v>104</v>
      </c>
      <c r="B55" s="34"/>
      <c r="C55" s="14">
        <f>C46-C45</f>
        <v>6.25</v>
      </c>
    </row>
    <row r="56" spans="1:13" x14ac:dyDescent="0.25">
      <c r="A56" s="34" t="s">
        <v>105</v>
      </c>
      <c r="B56" s="34"/>
      <c r="C56" s="14">
        <f>0.5*C55</f>
        <v>3.125</v>
      </c>
    </row>
    <row r="58" spans="1:13" ht="15.75" x14ac:dyDescent="0.25">
      <c r="B58" t="s">
        <v>82</v>
      </c>
      <c r="C58" s="13">
        <f>1+(3.3*LOG(36))</f>
        <v>6.135798252532048</v>
      </c>
      <c r="E58" s="21" t="s">
        <v>84</v>
      </c>
      <c r="F58" s="21" t="s">
        <v>85</v>
      </c>
      <c r="G58" s="6" t="s">
        <v>96</v>
      </c>
      <c r="H58" s="6" t="s">
        <v>106</v>
      </c>
      <c r="I58" s="26" t="s">
        <v>107</v>
      </c>
      <c r="J58" s="6" t="s">
        <v>108</v>
      </c>
      <c r="K58" s="6" t="s">
        <v>109</v>
      </c>
      <c r="L58" s="26" t="s">
        <v>110</v>
      </c>
      <c r="M58" s="26" t="s">
        <v>111</v>
      </c>
    </row>
    <row r="59" spans="1:13" ht="15.75" x14ac:dyDescent="0.25">
      <c r="B59" t="s">
        <v>83</v>
      </c>
      <c r="C59" s="13">
        <f>C51/C58</f>
        <v>2.6076476672611117</v>
      </c>
      <c r="E59" s="22" t="s">
        <v>61</v>
      </c>
      <c r="F59" s="23">
        <f>COUNT(C39:C40)</f>
        <v>2</v>
      </c>
      <c r="G59" s="6">
        <v>17</v>
      </c>
      <c r="H59" s="6">
        <f>F59*G59</f>
        <v>34</v>
      </c>
      <c r="I59" s="6">
        <f>G59-25.08</f>
        <v>-8.0799999999999983</v>
      </c>
      <c r="J59" s="6">
        <f>ABS(I59)</f>
        <v>8.0799999999999983</v>
      </c>
      <c r="K59" s="6">
        <f>J59*F59</f>
        <v>16.159999999999997</v>
      </c>
      <c r="L59" s="6">
        <f>I59^2</f>
        <v>65.286399999999972</v>
      </c>
      <c r="M59" s="6">
        <f>L59*F59</f>
        <v>130.57279999999994</v>
      </c>
    </row>
    <row r="60" spans="1:13" ht="15.75" x14ac:dyDescent="0.25">
      <c r="E60" s="22" t="s">
        <v>62</v>
      </c>
      <c r="F60" s="23">
        <f>COUNT(C33:C38)</f>
        <v>6</v>
      </c>
      <c r="G60" s="6">
        <v>20</v>
      </c>
      <c r="H60" s="6">
        <f t="shared" ref="H60:H64" si="1">F60*G60</f>
        <v>120</v>
      </c>
      <c r="I60" s="6">
        <f t="shared" ref="I60:I64" si="2">G60-25.08</f>
        <v>-5.0799999999999983</v>
      </c>
      <c r="J60" s="6">
        <f t="shared" ref="J60:J64" si="3">ABS(I60)</f>
        <v>5.0799999999999983</v>
      </c>
      <c r="K60" s="6">
        <f t="shared" ref="K60:K64" si="4">J60*F60</f>
        <v>30.47999999999999</v>
      </c>
      <c r="L60" s="6">
        <f t="shared" ref="L60:L64" si="5">I60^2</f>
        <v>25.806399999999982</v>
      </c>
      <c r="M60" s="6">
        <f t="shared" ref="M60:M64" si="6">L60*F60</f>
        <v>154.83839999999989</v>
      </c>
    </row>
    <row r="61" spans="1:13" ht="15.75" x14ac:dyDescent="0.25">
      <c r="E61" s="22" t="s">
        <v>63</v>
      </c>
      <c r="F61" s="23">
        <f>COUNT(C26:C32)</f>
        <v>7</v>
      </c>
      <c r="G61" s="6">
        <v>23</v>
      </c>
      <c r="H61" s="6">
        <f t="shared" si="1"/>
        <v>161</v>
      </c>
      <c r="I61" s="6">
        <f t="shared" si="2"/>
        <v>-2.0799999999999983</v>
      </c>
      <c r="J61" s="6">
        <f t="shared" si="3"/>
        <v>2.0799999999999983</v>
      </c>
      <c r="K61" s="6">
        <f t="shared" si="4"/>
        <v>14.559999999999988</v>
      </c>
      <c r="L61" s="6">
        <f t="shared" si="5"/>
        <v>4.3263999999999925</v>
      </c>
      <c r="M61" s="6">
        <f t="shared" si="6"/>
        <v>30.284799999999947</v>
      </c>
    </row>
    <row r="62" spans="1:13" ht="15.75" x14ac:dyDescent="0.25">
      <c r="E62" s="22" t="s">
        <v>64</v>
      </c>
      <c r="F62" s="23">
        <f>COUNT(C15:C25)</f>
        <v>11</v>
      </c>
      <c r="G62" s="6">
        <v>26</v>
      </c>
      <c r="H62" s="6">
        <f t="shared" si="1"/>
        <v>286</v>
      </c>
      <c r="I62" s="6">
        <f t="shared" si="2"/>
        <v>0.92000000000000171</v>
      </c>
      <c r="J62" s="6">
        <f t="shared" si="3"/>
        <v>0.92000000000000171</v>
      </c>
      <c r="K62" s="6">
        <f t="shared" si="4"/>
        <v>10.120000000000019</v>
      </c>
      <c r="L62" s="6">
        <f t="shared" si="5"/>
        <v>0.84640000000000315</v>
      </c>
      <c r="M62" s="6">
        <f t="shared" si="6"/>
        <v>9.3104000000000351</v>
      </c>
    </row>
    <row r="63" spans="1:13" ht="15.75" x14ac:dyDescent="0.25">
      <c r="E63" s="22" t="s">
        <v>65</v>
      </c>
      <c r="F63" s="23">
        <f>COUNT(C9:C14)</f>
        <v>6</v>
      </c>
      <c r="G63" s="6">
        <v>29</v>
      </c>
      <c r="H63" s="6">
        <f t="shared" si="1"/>
        <v>174</v>
      </c>
      <c r="I63" s="6">
        <f t="shared" si="2"/>
        <v>3.9200000000000017</v>
      </c>
      <c r="J63" s="6">
        <f t="shared" si="3"/>
        <v>3.9200000000000017</v>
      </c>
      <c r="K63" s="6">
        <f t="shared" si="4"/>
        <v>23.52000000000001</v>
      </c>
      <c r="L63" s="6">
        <f t="shared" si="5"/>
        <v>15.366400000000013</v>
      </c>
      <c r="M63" s="6">
        <f t="shared" si="6"/>
        <v>92.198400000000078</v>
      </c>
    </row>
    <row r="64" spans="1:13" ht="15.75" x14ac:dyDescent="0.25">
      <c r="E64" s="22" t="s">
        <v>66</v>
      </c>
      <c r="F64" s="23">
        <f>COUNT(C5:C8)</f>
        <v>4</v>
      </c>
      <c r="G64" s="6">
        <v>32</v>
      </c>
      <c r="H64" s="6">
        <f t="shared" si="1"/>
        <v>128</v>
      </c>
      <c r="I64" s="6">
        <f t="shared" si="2"/>
        <v>6.9200000000000017</v>
      </c>
      <c r="J64" s="6">
        <f t="shared" si="3"/>
        <v>6.9200000000000017</v>
      </c>
      <c r="K64" s="6">
        <f t="shared" si="4"/>
        <v>27.680000000000007</v>
      </c>
      <c r="L64" s="6">
        <f t="shared" si="5"/>
        <v>47.886400000000023</v>
      </c>
      <c r="M64" s="6">
        <f t="shared" si="6"/>
        <v>191.54560000000009</v>
      </c>
    </row>
    <row r="65" spans="5:13" ht="15.75" x14ac:dyDescent="0.25">
      <c r="E65" s="21" t="s">
        <v>88</v>
      </c>
      <c r="F65" s="24">
        <f>SUM(F59:F64)</f>
        <v>36</v>
      </c>
      <c r="G65" s="6"/>
      <c r="H65" s="6">
        <f>SUM(H59:H64)</f>
        <v>903</v>
      </c>
      <c r="I65" s="6"/>
      <c r="J65" s="6">
        <f>SUM(J59:J64)</f>
        <v>27</v>
      </c>
      <c r="K65" s="6">
        <f>SUM(K59:K64)</f>
        <v>122.52000000000001</v>
      </c>
      <c r="L65" s="6"/>
      <c r="M65" s="6">
        <f>SUM(M59:M64)</f>
        <v>608.7503999999999</v>
      </c>
    </row>
    <row r="66" spans="5:13" ht="15.75" x14ac:dyDescent="0.25">
      <c r="E66" s="25" t="s">
        <v>86</v>
      </c>
      <c r="F66">
        <f>H65/F65</f>
        <v>25.083333333333332</v>
      </c>
    </row>
    <row r="67" spans="5:13" ht="15.75" x14ac:dyDescent="0.25">
      <c r="E67" s="25" t="s">
        <v>94</v>
      </c>
      <c r="F67">
        <f>K65/F65</f>
        <v>3.4033333333333338</v>
      </c>
    </row>
    <row r="68" spans="5:13" ht="15.75" x14ac:dyDescent="0.25">
      <c r="E68" s="25" t="s">
        <v>95</v>
      </c>
      <c r="F68">
        <f>((M65/35)^0.5)</f>
        <v>4.1704758207461854</v>
      </c>
    </row>
    <row r="69" spans="5:13" ht="15.75" x14ac:dyDescent="0.25">
      <c r="E69" s="25" t="s">
        <v>81</v>
      </c>
      <c r="F69">
        <f>F68^2</f>
        <v>17.392868571428568</v>
      </c>
    </row>
  </sheetData>
  <sortState ref="B5:C40">
    <sortCondition descending="1" ref="C5:C40"/>
  </sortState>
  <mergeCells count="17">
    <mergeCell ref="A1:C1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5:B55"/>
    <mergeCell ref="A56:B56"/>
    <mergeCell ref="A50:B50"/>
    <mergeCell ref="A51:B51"/>
    <mergeCell ref="A52:B52"/>
    <mergeCell ref="A53:B53"/>
    <mergeCell ref="A54:B54"/>
  </mergeCells>
  <hyperlinks>
    <hyperlink ref="H23" r:id="rId1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5" sqref="D1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 (3)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UEIS</dc:creator>
  <cp:lastModifiedBy>GIDA</cp:lastModifiedBy>
  <dcterms:created xsi:type="dcterms:W3CDTF">2012-04-07T07:21:32Z</dcterms:created>
  <dcterms:modified xsi:type="dcterms:W3CDTF">2019-08-11T15:08:03Z</dcterms:modified>
</cp:coreProperties>
</file>